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!Документи\!!! ZZZ\Tender\!2023\058 БТЛ Благоустрій фінал\1 ТЗ\"/>
    </mc:Choice>
  </mc:AlternateContent>
  <xr:revisionPtr revIDLastSave="0" documentId="13_ncr:1_{1B8785FA-3B04-403A-AAAC-3058F85E5296}" xr6:coauthVersionLast="37" xr6:coauthVersionMax="37" xr10:uidLastSave="{00000000-0000-0000-0000-000000000000}"/>
  <bookViews>
    <workbookView xWindow="0" yWindow="0" windowWidth="19200" windowHeight="11592" xr2:uid="{00000000-000D-0000-FFFF-FFFF00000000}"/>
  </bookViews>
  <sheets>
    <sheet name="КП благоустрій" sheetId="4" r:id="rId1"/>
    <sheet name="КП_зведена" sheetId="7" r:id="rId2"/>
    <sheet name="КП_visio" sheetId="6" r:id="rId3"/>
  </sheets>
  <definedNames>
    <definedName name="_xlnm._FilterDatabase" localSheetId="0" hidden="1">'КП благоустрій'!$A$6:$J$75</definedName>
    <definedName name="_xlnm.Print_Area" localSheetId="0">'КП благоустрій'!$A$1:$I$92</definedName>
    <definedName name="_xlnm.Print_Area" localSheetId="1">КП_зведена!$A$1:$I$11</definedName>
  </definedName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4" l="1"/>
  <c r="D38" i="4"/>
  <c r="D72" i="4" l="1"/>
  <c r="F72" i="4" s="1"/>
  <c r="F59" i="4"/>
  <c r="D60" i="4"/>
  <c r="F60" i="4"/>
  <c r="D62" i="4"/>
  <c r="D63" i="4" s="1"/>
  <c r="H63" i="4" s="1"/>
  <c r="D64" i="4"/>
  <c r="F64" i="4" s="1"/>
  <c r="D66" i="4"/>
  <c r="D67" i="4" s="1"/>
  <c r="H67" i="4" s="1"/>
  <c r="D68" i="4"/>
  <c r="D69" i="4" s="1"/>
  <c r="H69" i="4" s="1"/>
  <c r="D70" i="4"/>
  <c r="D71" i="4" s="1"/>
  <c r="F70" i="4"/>
  <c r="C10" i="7"/>
  <c r="A1" i="7"/>
  <c r="A9" i="7"/>
  <c r="D73" i="4"/>
  <c r="H73" i="4" s="1"/>
  <c r="D61" i="4"/>
  <c r="H61" i="4" s="1"/>
  <c r="H71" i="4"/>
  <c r="H74" i="4"/>
  <c r="D43" i="4"/>
  <c r="D44" i="4" s="1"/>
  <c r="H44" i="4" s="1"/>
  <c r="D45" i="4"/>
  <c r="D46" i="4" s="1"/>
  <c r="H46" i="4" s="1"/>
  <c r="D47" i="4"/>
  <c r="D51" i="4" s="1"/>
  <c r="D49" i="4"/>
  <c r="D50" i="4" s="1"/>
  <c r="H50" i="4" s="1"/>
  <c r="H53" i="4"/>
  <c r="H55" i="4"/>
  <c r="D56" i="4"/>
  <c r="H56" i="4" s="1"/>
  <c r="F42" i="4"/>
  <c r="F45" i="4"/>
  <c r="F47" i="4"/>
  <c r="F54" i="4"/>
  <c r="C9" i="7"/>
  <c r="D22" i="4"/>
  <c r="F22" i="4" s="1"/>
  <c r="D23" i="4"/>
  <c r="H23" i="4" s="1"/>
  <c r="D24" i="4"/>
  <c r="D25" i="4" s="1"/>
  <c r="H25" i="4" s="1"/>
  <c r="D26" i="4"/>
  <c r="D27" i="4" s="1"/>
  <c r="H27" i="4" s="1"/>
  <c r="D28" i="4"/>
  <c r="D29" i="4" s="1"/>
  <c r="H29" i="4" s="1"/>
  <c r="D30" i="4"/>
  <c r="D31" i="4" s="1"/>
  <c r="H31" i="4"/>
  <c r="D32" i="4"/>
  <c r="D33" i="4" s="1"/>
  <c r="H33" i="4" s="1"/>
  <c r="D34" i="4"/>
  <c r="F34" i="4" s="1"/>
  <c r="H36" i="4"/>
  <c r="D37" i="4"/>
  <c r="H38" i="4"/>
  <c r="D39" i="4"/>
  <c r="H39" i="4" s="1"/>
  <c r="F21" i="4"/>
  <c r="F24" i="4"/>
  <c r="F26" i="4"/>
  <c r="F30" i="4"/>
  <c r="F37" i="4"/>
  <c r="C8" i="7"/>
  <c r="F14" i="4"/>
  <c r="F15" i="4"/>
  <c r="F16" i="4"/>
  <c r="F17" i="4"/>
  <c r="F18" i="4"/>
  <c r="C7" i="7"/>
  <c r="F8" i="4"/>
  <c r="F12" i="4" s="1"/>
  <c r="G6" i="7" s="1"/>
  <c r="H6" i="7" s="1"/>
  <c r="F9" i="4"/>
  <c r="F10" i="4"/>
  <c r="F11" i="4"/>
  <c r="C6" i="7"/>
  <c r="A10" i="7"/>
  <c r="A11" i="7"/>
  <c r="A8" i="7"/>
  <c r="A6" i="7"/>
  <c r="A7" i="7"/>
  <c r="F19" i="4" l="1"/>
  <c r="G7" i="7" s="1"/>
  <c r="H7" i="7" s="1"/>
  <c r="F62" i="4"/>
  <c r="F49" i="4"/>
  <c r="D48" i="4"/>
  <c r="H48" i="4" s="1"/>
  <c r="H57" i="4" s="1"/>
  <c r="I9" i="7" s="1"/>
  <c r="F68" i="4"/>
  <c r="F32" i="4"/>
  <c r="F66" i="4"/>
  <c r="F75" i="4" s="1"/>
  <c r="G10" i="7" s="1"/>
  <c r="H10" i="7" s="1"/>
  <c r="F51" i="4"/>
  <c r="D52" i="4"/>
  <c r="H52" i="4" s="1"/>
  <c r="D35" i="4"/>
  <c r="H35" i="4" s="1"/>
  <c r="H40" i="4" s="1"/>
  <c r="I8" i="7" s="1"/>
  <c r="F43" i="4"/>
  <c r="D65" i="4"/>
  <c r="H65" i="4" s="1"/>
  <c r="H75" i="4" s="1"/>
  <c r="I10" i="7" s="1"/>
  <c r="E6" i="7"/>
  <c r="F6" i="7" s="1"/>
  <c r="E7" i="7"/>
  <c r="F7" i="7" s="1"/>
  <c r="F28" i="4"/>
  <c r="F40" i="4" s="1"/>
  <c r="G8" i="7" s="1"/>
  <c r="F57" i="4" l="1"/>
  <c r="G9" i="7" s="1"/>
  <c r="H9" i="7" s="1"/>
  <c r="I11" i="7"/>
  <c r="E10" i="7"/>
  <c r="F10" i="7" s="1"/>
  <c r="H8" i="7"/>
  <c r="E8" i="7" s="1"/>
  <c r="F8" i="7" s="1"/>
  <c r="G11" i="7"/>
  <c r="E11" i="7" s="1"/>
  <c r="F77" i="4"/>
  <c r="E9" i="7"/>
  <c r="F9" i="7" s="1"/>
  <c r="H77" i="4"/>
  <c r="H78" i="4" s="1"/>
  <c r="H79" i="4" s="1"/>
  <c r="F78" i="4" l="1"/>
  <c r="F79" i="4"/>
  <c r="H80" i="4" s="1"/>
</calcChain>
</file>

<file path=xl/sharedStrings.xml><?xml version="1.0" encoding="utf-8"?>
<sst xmlns="http://schemas.openxmlformats.org/spreadsheetml/2006/main" count="252" uniqueCount="85">
  <si>
    <t>м3</t>
  </si>
  <si>
    <t>Екскаватор JCB 3CX</t>
  </si>
  <si>
    <t>Всього по розділу, грн.</t>
  </si>
  <si>
    <t>Самоскид 30 тн</t>
  </si>
  <si>
    <t>м2</t>
  </si>
  <si>
    <t>т</t>
  </si>
  <si>
    <t>Укладання бортових каменів</t>
  </si>
  <si>
    <t>м.п.</t>
  </si>
  <si>
    <t>Бетон В 15 з доставкою</t>
  </si>
  <si>
    <t>№ п/п</t>
  </si>
  <si>
    <t>Найменування робіт</t>
  </si>
  <si>
    <t>К-ть</t>
  </si>
  <si>
    <t>Примітки</t>
  </si>
  <si>
    <t>Пісок річковий</t>
  </si>
  <si>
    <t>Екскаватор JCB 3CX (гідромолот)</t>
  </si>
  <si>
    <t>змін</t>
  </si>
  <si>
    <t xml:space="preserve">  на благоустрій по об'єкту: Комплекс будівель і споруд науково-виробничого призначення за адресою : Київська область, м. Васильків, вулиця Лістрового Олександра (проект БТЛ) в м. Васильків</t>
  </si>
  <si>
    <t>Демонтажні та підготовчі роботи</t>
  </si>
  <si>
    <t>Земляні роботи (планування земляних мас)</t>
  </si>
  <si>
    <t>Трамбування грунту</t>
  </si>
  <si>
    <t>Влаштування пісчаної підсипки з трамбуванням</t>
  </si>
  <si>
    <t>Борт БР 100.30.15</t>
  </si>
  <si>
    <t>Товщина шару 150 мм</t>
  </si>
  <si>
    <t>Товщина шару 100 мм</t>
  </si>
  <si>
    <t>Улаштування щебнево-пісчаної суміші</t>
  </si>
  <si>
    <t>Щебнево-пісчана суміш з витратою цементу М400 150 кг/м3</t>
  </si>
  <si>
    <t>Улаштування покриття з ФЕМ</t>
  </si>
  <si>
    <t>Борт БР 100.20.08</t>
  </si>
  <si>
    <t>Врахований весь об'єм</t>
  </si>
  <si>
    <t>Товщина шару 50 мм</t>
  </si>
  <si>
    <t>Всьго, грн. з ПДВ</t>
  </si>
  <si>
    <t>Всьго, грн. без ПДВ</t>
  </si>
  <si>
    <t xml:space="preserve"> ПДВ</t>
  </si>
  <si>
    <t>Од. вим.</t>
  </si>
  <si>
    <t>Демонтаж дорожного покриття з вивезенням сміття на сусідну плащадку (включаючи дорожні борти та інше)</t>
  </si>
  <si>
    <t>Завезення грунту з сусідньої площадки, переміщення грунту в межах будівельного майданчику</t>
  </si>
  <si>
    <t>Бульдозер</t>
  </si>
  <si>
    <t>Каток 10 т</t>
  </si>
  <si>
    <t>Влаштування геотекстилю</t>
  </si>
  <si>
    <t>Пісок яружний</t>
  </si>
  <si>
    <t>Монтаж георешітки</t>
  </si>
  <si>
    <t>Геотекстиль Typar SF40 (або аналог)</t>
  </si>
  <si>
    <t>Геогратка Armal GEO40 (або аналог)</t>
  </si>
  <si>
    <t>Улаштування ЩПС з трамбуванням</t>
  </si>
  <si>
    <t>Бетонна бруківка "подвійне Т", 200*165*80, сірий колір</t>
  </si>
  <si>
    <t>Товщина ФЕМ 80 мм</t>
  </si>
  <si>
    <t>Покриття під проїзд важкого транспорту - 4490 м2</t>
  </si>
  <si>
    <t>Покриття  під тротуари та відмостки - 1412,0 м2</t>
  </si>
  <si>
    <t>Улаштування щебеневої основи з ущільненням</t>
  </si>
  <si>
    <t>Щебінь фр.20-40 мм по ДСТУ Б В.2.7-71-98</t>
  </si>
  <si>
    <t>Бетонна бруківка "Цеглинка 40", 200*100*40, сірий колір</t>
  </si>
  <si>
    <t>Товщина ФЕМ 40 мм</t>
  </si>
  <si>
    <t>Покриття під проїзд легкого транспорту (в т.ч. пожежний) - 3156,0 м2</t>
  </si>
  <si>
    <t>Бетонна бруківка "подвійне Т", 200*165*60, сірий колір</t>
  </si>
  <si>
    <t>Товщина ФЕМ 60 мм</t>
  </si>
  <si>
    <t>Вартість робіт, грн без ПДВ</t>
  </si>
  <si>
    <t>Сума робіт, грн. без ПДВ</t>
  </si>
  <si>
    <t>Вартість матеріалів, грн без ПДВ</t>
  </si>
  <si>
    <t>Сума матеріалів, грн. без ПДВ</t>
  </si>
  <si>
    <t>q</t>
  </si>
  <si>
    <t>р</t>
  </si>
  <si>
    <t>м</t>
  </si>
  <si>
    <t>НАЗВА КОМПАНІЇ</t>
  </si>
  <si>
    <t>КОМЕРЦІЙНА ПРОПОЗИЦІЯ</t>
  </si>
  <si>
    <t>Щебенево-пісчана суміш С5 по ДСТУ 9177-2:2022</t>
  </si>
  <si>
    <t>Щебенево-пісчана суміш С7 по ДСТУ 9177-2:2022</t>
  </si>
  <si>
    <t>ДОДАТКОВА ТА ДОВІДКОВА ІНФОРМАЦІЯ</t>
  </si>
  <si>
    <t>* КОД ЄДРПОУ КОМПАНІЇ</t>
  </si>
  <si>
    <t>* РІК РЕЄСТРАЦІЇЇ КОМПАНІЇ</t>
  </si>
  <si>
    <t>* МІСЦЕ РЕЄСТРАЦІЇ КОМПАНІЇ</t>
  </si>
  <si>
    <t>* СТАТУТНИЙ КАПІТАЛ КОМПАНІЇ</t>
  </si>
  <si>
    <t>* СТРОК ВИКОНАННЯ РОБІТ (КАЛЕНДАРНІ ДНІ)</t>
  </si>
  <si>
    <t>* СТРОК ГАРАНТІЇ (РОКИ)</t>
  </si>
  <si>
    <t>(не менше 5 років)</t>
  </si>
  <si>
    <t>* УМОВИ АВАНСУВАННЯ НА МАТЕРІАЛИ</t>
  </si>
  <si>
    <t>* УМОВИ АВАНСУВАННЯ НА РОБОТИ</t>
  </si>
  <si>
    <t>(не більше 30%)</t>
  </si>
  <si>
    <t>Обсяг</t>
  </si>
  <si>
    <t>Ціна, грн. без ПДВ</t>
  </si>
  <si>
    <t>Всього Роботи, грн. без ПДВ</t>
  </si>
  <si>
    <t>Всього Матеріали, грн. без ПДВ</t>
  </si>
  <si>
    <t>Од.виміру</t>
  </si>
  <si>
    <t>Всього, грн. без ПДВ</t>
  </si>
  <si>
    <t>Всього</t>
  </si>
  <si>
    <t>Ціна Роботи, грн. без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</si>
</sst>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₴_-;\-* #,##0.00\ _₴_-;_-* &quot;-&quot;??\ _₴_-;_-@_-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0" fillId="0" borderId="10" xfId="0" applyFill="1" applyBorder="1"/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/>
    <xf numFmtId="4" fontId="0" fillId="0" borderId="10" xfId="0" applyNumberFormat="1" applyFill="1" applyBorder="1"/>
    <xf numFmtId="0" fontId="0" fillId="0" borderId="10" xfId="0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right" vertical="center"/>
    </xf>
    <xf numFmtId="4" fontId="1" fillId="0" borderId="17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1" fillId="0" borderId="20" xfId="0" applyFont="1" applyFill="1" applyBorder="1"/>
    <xf numFmtId="0" fontId="0" fillId="0" borderId="21" xfId="0" applyFill="1" applyBorder="1"/>
    <xf numFmtId="0" fontId="3" fillId="0" borderId="24" xfId="0" applyFont="1" applyFill="1" applyBorder="1" applyAlignment="1">
      <alignment horizontal="right" vertical="center"/>
    </xf>
    <xf numFmtId="4" fontId="3" fillId="0" borderId="24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3" borderId="24" xfId="0" applyFont="1" applyFill="1" applyBorder="1" applyAlignment="1">
      <alignment horizontal="right" vertical="center"/>
    </xf>
    <xf numFmtId="4" fontId="3" fillId="3" borderId="24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vertical="center"/>
    </xf>
    <xf numFmtId="43" fontId="0" fillId="0" borderId="0" xfId="1" applyFont="1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Border="1" applyAlignment="1">
      <alignment horizontal="center"/>
    </xf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4" borderId="26" xfId="0" applyFont="1" applyFill="1" applyBorder="1"/>
    <xf numFmtId="0" fontId="2" fillId="4" borderId="11" xfId="0" applyFont="1" applyFill="1" applyBorder="1"/>
    <xf numFmtId="0" fontId="3" fillId="4" borderId="11" xfId="0" applyFont="1" applyFill="1" applyBorder="1"/>
    <xf numFmtId="0" fontId="3" fillId="4" borderId="29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4" fontId="0" fillId="0" borderId="1" xfId="0" applyNumberFormat="1" applyBorder="1"/>
    <xf numFmtId="3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'КП благоустрій'!#REF!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'КП благоустрій'!#REF!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'КП благоустрій'!#REF!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669-4D42-A586-EC4037BC17B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'КП благоустрій'!#REF!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'КП благоустрій'!#REF!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'КП благоустрій'!#REF!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669-4D42-A586-EC4037BC1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0214720"/>
        <c:axId val="1062077136"/>
      </c:barChart>
      <c:catAx>
        <c:axId val="93021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062077136"/>
        <c:crosses val="autoZero"/>
        <c:auto val="1"/>
        <c:lblAlgn val="ctr"/>
        <c:lblOffset val="100"/>
        <c:noMultiLvlLbl val="0"/>
      </c:catAx>
      <c:valAx>
        <c:axId val="106207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3021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F163739-DA32-4DD8-B329-8A5B52A99439}">
  <sheetPr>
    <tabColor theme="1" tint="0.249977111117893"/>
  </sheetPr>
  <sheetViews>
    <sheetView zoomScale="9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33CC07F-1B66-410F-8075-EE0B71FB5FF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  <pageSetUpPr fitToPage="1"/>
  </sheetPr>
  <dimension ref="A1:L91"/>
  <sheetViews>
    <sheetView tabSelected="1" zoomScale="70" zoomScaleNormal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G87" sqref="G87"/>
    </sheetView>
  </sheetViews>
  <sheetFormatPr defaultRowHeight="14.4" x14ac:dyDescent="0.3"/>
  <cols>
    <col min="1" max="1" width="5.88671875" customWidth="1"/>
    <col min="2" max="2" width="69.33203125" customWidth="1"/>
    <col min="3" max="3" width="10.33203125" customWidth="1"/>
    <col min="4" max="4" width="12.5546875" customWidth="1"/>
    <col min="5" max="5" width="16.88671875" customWidth="1"/>
    <col min="6" max="6" width="15.77734375" customWidth="1"/>
    <col min="7" max="7" width="18.77734375" customWidth="1"/>
    <col min="8" max="8" width="17.109375" customWidth="1"/>
    <col min="9" max="9" width="21.88671875" customWidth="1"/>
    <col min="10" max="10" width="2.88671875" style="56" customWidth="1"/>
  </cols>
  <sheetData>
    <row r="1" spans="1:10" ht="18.600000000000001" customHeight="1" x14ac:dyDescent="0.3">
      <c r="A1" s="87" t="s">
        <v>62</v>
      </c>
      <c r="B1" s="87"/>
      <c r="C1" s="87"/>
      <c r="D1" s="87"/>
      <c r="E1" s="87"/>
      <c r="F1" s="87"/>
      <c r="G1" s="87"/>
      <c r="H1" s="87"/>
      <c r="I1" s="87"/>
    </row>
    <row r="2" spans="1:10" ht="18" x14ac:dyDescent="0.3">
      <c r="A2" s="90" t="s">
        <v>63</v>
      </c>
      <c r="B2" s="90"/>
      <c r="C2" s="90"/>
      <c r="D2" s="90"/>
      <c r="E2" s="90"/>
      <c r="F2" s="90"/>
      <c r="G2" s="90"/>
      <c r="H2" s="90"/>
      <c r="I2" s="90"/>
    </row>
    <row r="3" spans="1:10" ht="36.6" customHeight="1" x14ac:dyDescent="0.3">
      <c r="A3" s="90" t="s">
        <v>16</v>
      </c>
      <c r="B3" s="90"/>
      <c r="C3" s="90"/>
      <c r="D3" s="90"/>
      <c r="E3" s="90"/>
      <c r="F3" s="90"/>
      <c r="G3" s="90"/>
      <c r="H3" s="90"/>
      <c r="I3" s="90"/>
    </row>
    <row r="4" spans="1:10" ht="4.8" customHeight="1" thickBot="1" x14ac:dyDescent="0.35">
      <c r="A4" s="1"/>
      <c r="B4" s="1"/>
      <c r="C4" s="1"/>
      <c r="D4" s="1"/>
      <c r="E4" s="1"/>
      <c r="F4" s="1"/>
      <c r="G4" s="1"/>
      <c r="H4" s="1"/>
    </row>
    <row r="5" spans="1:10" s="2" customFormat="1" ht="52.8" customHeight="1" thickBot="1" x14ac:dyDescent="0.35">
      <c r="A5" s="19" t="s">
        <v>9</v>
      </c>
      <c r="B5" s="20" t="s">
        <v>10</v>
      </c>
      <c r="C5" s="20" t="s">
        <v>33</v>
      </c>
      <c r="D5" s="20" t="s">
        <v>11</v>
      </c>
      <c r="E5" s="21" t="s">
        <v>55</v>
      </c>
      <c r="F5" s="21" t="s">
        <v>56</v>
      </c>
      <c r="G5" s="21" t="s">
        <v>57</v>
      </c>
      <c r="H5" s="21" t="s">
        <v>58</v>
      </c>
      <c r="I5" s="22" t="s">
        <v>12</v>
      </c>
      <c r="J5" s="57"/>
    </row>
    <row r="6" spans="1:10" s="3" customFormat="1" ht="12.6" thickBot="1" x14ac:dyDescent="0.3">
      <c r="A6" s="25">
        <v>1</v>
      </c>
      <c r="B6" s="26">
        <v>2</v>
      </c>
      <c r="C6" s="26">
        <v>3</v>
      </c>
      <c r="D6" s="26">
        <v>4</v>
      </c>
      <c r="E6" s="27">
        <v>5</v>
      </c>
      <c r="F6" s="27">
        <v>6</v>
      </c>
      <c r="G6" s="27">
        <v>7</v>
      </c>
      <c r="H6" s="27">
        <v>8</v>
      </c>
      <c r="I6" s="28">
        <v>9</v>
      </c>
      <c r="J6" s="58" t="s">
        <v>59</v>
      </c>
    </row>
    <row r="7" spans="1:10" s="13" customFormat="1" ht="15.6" hidden="1" x14ac:dyDescent="0.3">
      <c r="A7" s="29"/>
      <c r="B7" s="24" t="s">
        <v>17</v>
      </c>
      <c r="C7" s="24"/>
      <c r="D7" s="23"/>
      <c r="E7" s="23"/>
      <c r="F7" s="23"/>
      <c r="G7" s="23"/>
      <c r="H7" s="23"/>
      <c r="I7" s="30"/>
      <c r="J7" s="59"/>
    </row>
    <row r="8" spans="1:10" s="6" customFormat="1" ht="31.2" hidden="1" x14ac:dyDescent="0.3">
      <c r="A8" s="31">
        <v>1</v>
      </c>
      <c r="B8" s="7" t="s">
        <v>34</v>
      </c>
      <c r="C8" s="5" t="s">
        <v>0</v>
      </c>
      <c r="D8" s="4">
        <v>5215</v>
      </c>
      <c r="E8" s="15"/>
      <c r="F8" s="4">
        <f>D8*E8</f>
        <v>0</v>
      </c>
      <c r="G8" s="9"/>
      <c r="H8" s="9"/>
      <c r="I8" s="32"/>
      <c r="J8" s="58" t="s">
        <v>60</v>
      </c>
    </row>
    <row r="9" spans="1:10" s="6" customFormat="1" ht="15.6" hidden="1" x14ac:dyDescent="0.3">
      <c r="A9" s="31"/>
      <c r="B9" s="16" t="s">
        <v>1</v>
      </c>
      <c r="C9" s="5" t="s">
        <v>15</v>
      </c>
      <c r="D9" s="4">
        <v>40</v>
      </c>
      <c r="E9" s="15"/>
      <c r="F9" s="4">
        <f t="shared" ref="F9:F10" si="0">D9*E9</f>
        <v>0</v>
      </c>
      <c r="G9" s="9"/>
      <c r="H9" s="9"/>
      <c r="I9" s="32"/>
      <c r="J9" s="58" t="s">
        <v>60</v>
      </c>
    </row>
    <row r="10" spans="1:10" s="6" customFormat="1" ht="15.6" hidden="1" x14ac:dyDescent="0.3">
      <c r="A10" s="31"/>
      <c r="B10" s="16" t="s">
        <v>3</v>
      </c>
      <c r="C10" s="5" t="s">
        <v>15</v>
      </c>
      <c r="D10" s="4">
        <v>50</v>
      </c>
      <c r="E10" s="15"/>
      <c r="F10" s="4">
        <f t="shared" si="0"/>
        <v>0</v>
      </c>
      <c r="G10" s="9"/>
      <c r="H10" s="9"/>
      <c r="I10" s="32"/>
      <c r="J10" s="58" t="s">
        <v>60</v>
      </c>
    </row>
    <row r="11" spans="1:10" s="6" customFormat="1" ht="15.6" hidden="1" x14ac:dyDescent="0.3">
      <c r="A11" s="31"/>
      <c r="B11" s="16" t="s">
        <v>14</v>
      </c>
      <c r="C11" s="5" t="s">
        <v>15</v>
      </c>
      <c r="D11" s="4">
        <v>10</v>
      </c>
      <c r="E11" s="15"/>
      <c r="F11" s="4">
        <f t="shared" ref="F11" si="1">D11*E11</f>
        <v>0</v>
      </c>
      <c r="G11" s="9"/>
      <c r="H11" s="9"/>
      <c r="I11" s="32"/>
      <c r="J11" s="58" t="s">
        <v>60</v>
      </c>
    </row>
    <row r="12" spans="1:10" s="6" customFormat="1" ht="15.6" hidden="1" x14ac:dyDescent="0.3">
      <c r="A12" s="31"/>
      <c r="B12" s="14" t="s">
        <v>2</v>
      </c>
      <c r="C12" s="5"/>
      <c r="D12" s="4"/>
      <c r="E12" s="4"/>
      <c r="F12" s="9">
        <f>SUM(F8:F11)</f>
        <v>0</v>
      </c>
      <c r="G12" s="9"/>
      <c r="H12" s="9"/>
      <c r="I12" s="32"/>
      <c r="J12" s="59"/>
    </row>
    <row r="13" spans="1:10" s="10" customFormat="1" ht="15.6" hidden="1" x14ac:dyDescent="0.3">
      <c r="A13" s="33"/>
      <c r="B13" s="11" t="s">
        <v>18</v>
      </c>
      <c r="C13" s="11"/>
      <c r="D13" s="9"/>
      <c r="E13" s="9"/>
      <c r="F13" s="9"/>
      <c r="G13" s="9"/>
      <c r="H13" s="9"/>
      <c r="I13" s="34"/>
      <c r="J13" s="59"/>
    </row>
    <row r="14" spans="1:10" s="6" customFormat="1" ht="31.2" hidden="1" x14ac:dyDescent="0.3">
      <c r="A14" s="31">
        <v>1</v>
      </c>
      <c r="B14" s="7" t="s">
        <v>35</v>
      </c>
      <c r="C14" s="5" t="s">
        <v>0</v>
      </c>
      <c r="D14" s="4">
        <v>9796</v>
      </c>
      <c r="E14" s="15"/>
      <c r="F14" s="4">
        <f>D14*E14</f>
        <v>0</v>
      </c>
      <c r="G14" s="9"/>
      <c r="H14" s="9"/>
      <c r="I14" s="32"/>
      <c r="J14" s="58" t="s">
        <v>60</v>
      </c>
    </row>
    <row r="15" spans="1:10" s="6" customFormat="1" ht="15.6" hidden="1" x14ac:dyDescent="0.3">
      <c r="A15" s="31"/>
      <c r="B15" s="16" t="s">
        <v>1</v>
      </c>
      <c r="C15" s="5" t="s">
        <v>15</v>
      </c>
      <c r="D15" s="4">
        <v>60</v>
      </c>
      <c r="E15" s="15"/>
      <c r="F15" s="4">
        <f t="shared" ref="F15:F17" si="2">D15*E15</f>
        <v>0</v>
      </c>
      <c r="G15" s="9"/>
      <c r="H15" s="9"/>
      <c r="I15" s="32"/>
      <c r="J15" s="58" t="s">
        <v>60</v>
      </c>
    </row>
    <row r="16" spans="1:10" s="6" customFormat="1" ht="15.6" hidden="1" x14ac:dyDescent="0.3">
      <c r="A16" s="31"/>
      <c r="B16" s="16" t="s">
        <v>3</v>
      </c>
      <c r="C16" s="5" t="s">
        <v>15</v>
      </c>
      <c r="D16" s="4">
        <v>60</v>
      </c>
      <c r="E16" s="15"/>
      <c r="F16" s="4">
        <f t="shared" si="2"/>
        <v>0</v>
      </c>
      <c r="G16" s="9"/>
      <c r="H16" s="9"/>
      <c r="I16" s="32"/>
      <c r="J16" s="58" t="s">
        <v>60</v>
      </c>
    </row>
    <row r="17" spans="1:10" s="6" customFormat="1" ht="15.6" hidden="1" x14ac:dyDescent="0.3">
      <c r="A17" s="31"/>
      <c r="B17" s="16" t="s">
        <v>36</v>
      </c>
      <c r="C17" s="5" t="s">
        <v>15</v>
      </c>
      <c r="D17" s="4">
        <v>10</v>
      </c>
      <c r="E17" s="15"/>
      <c r="F17" s="4">
        <f t="shared" si="2"/>
        <v>0</v>
      </c>
      <c r="G17" s="9"/>
      <c r="H17" s="9"/>
      <c r="I17" s="32"/>
      <c r="J17" s="59" t="s">
        <v>60</v>
      </c>
    </row>
    <row r="18" spans="1:10" s="6" customFormat="1" ht="15.6" hidden="1" x14ac:dyDescent="0.3">
      <c r="A18" s="31"/>
      <c r="B18" s="16" t="s">
        <v>37</v>
      </c>
      <c r="C18" s="5" t="s">
        <v>15</v>
      </c>
      <c r="D18" s="4">
        <v>10</v>
      </c>
      <c r="E18" s="15"/>
      <c r="F18" s="4">
        <f t="shared" ref="F18" si="3">D18*E18</f>
        <v>0</v>
      </c>
      <c r="G18" s="9"/>
      <c r="H18" s="9"/>
      <c r="I18" s="32"/>
      <c r="J18" s="59" t="s">
        <v>60</v>
      </c>
    </row>
    <row r="19" spans="1:10" s="6" customFormat="1" ht="15.6" hidden="1" x14ac:dyDescent="0.3">
      <c r="A19" s="31"/>
      <c r="B19" s="14" t="s">
        <v>2</v>
      </c>
      <c r="C19" s="5"/>
      <c r="D19" s="4"/>
      <c r="E19" s="4"/>
      <c r="F19" s="9">
        <f>SUM(F14:F18)</f>
        <v>0</v>
      </c>
      <c r="G19" s="9"/>
      <c r="H19" s="9"/>
      <c r="I19" s="32"/>
      <c r="J19" s="59"/>
    </row>
    <row r="20" spans="1:10" s="10" customFormat="1" ht="15.6" hidden="1" x14ac:dyDescent="0.3">
      <c r="A20" s="95" t="s">
        <v>46</v>
      </c>
      <c r="B20" s="96"/>
      <c r="C20" s="96"/>
      <c r="D20" s="96"/>
      <c r="E20" s="96"/>
      <c r="F20" s="96"/>
      <c r="G20" s="96"/>
      <c r="H20" s="96"/>
      <c r="I20" s="97"/>
      <c r="J20" s="59"/>
    </row>
    <row r="21" spans="1:10" s="6" customFormat="1" ht="15.6" hidden="1" x14ac:dyDescent="0.3">
      <c r="A21" s="31">
        <v>1</v>
      </c>
      <c r="B21" s="8" t="s">
        <v>19</v>
      </c>
      <c r="C21" s="5" t="s">
        <v>4</v>
      </c>
      <c r="D21" s="4">
        <v>4490</v>
      </c>
      <c r="E21" s="15"/>
      <c r="F21" s="4">
        <f>D21*E21</f>
        <v>0</v>
      </c>
      <c r="G21" s="9"/>
      <c r="H21" s="9"/>
      <c r="I21" s="35"/>
      <c r="J21" s="59" t="s">
        <v>60</v>
      </c>
    </row>
    <row r="22" spans="1:10" s="6" customFormat="1" ht="15.6" hidden="1" x14ac:dyDescent="0.3">
      <c r="A22" s="31">
        <v>2</v>
      </c>
      <c r="B22" s="8" t="s">
        <v>38</v>
      </c>
      <c r="C22" s="5" t="s">
        <v>4</v>
      </c>
      <c r="D22" s="4">
        <f>D21</f>
        <v>4490</v>
      </c>
      <c r="E22" s="15"/>
      <c r="F22" s="4">
        <f t="shared" ref="F22" si="4">D22*E22</f>
        <v>0</v>
      </c>
      <c r="G22" s="9"/>
      <c r="H22" s="9"/>
      <c r="I22" s="35"/>
      <c r="J22" s="59" t="s">
        <v>60</v>
      </c>
    </row>
    <row r="23" spans="1:10" s="6" customFormat="1" ht="15.6" hidden="1" x14ac:dyDescent="0.3">
      <c r="A23" s="31"/>
      <c r="B23" s="16" t="s">
        <v>41</v>
      </c>
      <c r="C23" s="5" t="s">
        <v>4</v>
      </c>
      <c r="D23" s="4">
        <f>D22*1.15</f>
        <v>5163.5</v>
      </c>
      <c r="E23" s="9"/>
      <c r="F23" s="9"/>
      <c r="G23" s="15"/>
      <c r="H23" s="4">
        <f>D23*G23</f>
        <v>0</v>
      </c>
      <c r="I23" s="35"/>
      <c r="J23" s="59" t="s">
        <v>61</v>
      </c>
    </row>
    <row r="24" spans="1:10" s="6" customFormat="1" ht="15.6" hidden="1" x14ac:dyDescent="0.3">
      <c r="A24" s="31">
        <v>3</v>
      </c>
      <c r="B24" s="8" t="s">
        <v>20</v>
      </c>
      <c r="C24" s="5" t="s">
        <v>4</v>
      </c>
      <c r="D24" s="4">
        <f>D21</f>
        <v>4490</v>
      </c>
      <c r="E24" s="15"/>
      <c r="F24" s="4">
        <f t="shared" ref="F24:F37" si="5">D24*E24</f>
        <v>0</v>
      </c>
      <c r="G24" s="9"/>
      <c r="H24" s="9"/>
      <c r="I24" s="36" t="s">
        <v>22</v>
      </c>
      <c r="J24" s="58" t="s">
        <v>60</v>
      </c>
    </row>
    <row r="25" spans="1:10" s="6" customFormat="1" ht="15.6" x14ac:dyDescent="0.3">
      <c r="A25" s="31"/>
      <c r="B25" s="16" t="s">
        <v>39</v>
      </c>
      <c r="C25" s="5" t="s">
        <v>5</v>
      </c>
      <c r="D25" s="4">
        <f>D24*0.15*1.6*1.15</f>
        <v>1239.24</v>
      </c>
      <c r="E25" s="9"/>
      <c r="F25" s="9"/>
      <c r="G25" s="15"/>
      <c r="H25" s="4">
        <f>D25*G25</f>
        <v>0</v>
      </c>
      <c r="I25" s="36"/>
      <c r="J25" s="58" t="s">
        <v>61</v>
      </c>
    </row>
    <row r="26" spans="1:10" s="6" customFormat="1" ht="15.6" hidden="1" x14ac:dyDescent="0.3">
      <c r="A26" s="31">
        <v>4</v>
      </c>
      <c r="B26" s="18" t="s">
        <v>40</v>
      </c>
      <c r="C26" s="5" t="s">
        <v>4</v>
      </c>
      <c r="D26" s="4">
        <f>D21</f>
        <v>4490</v>
      </c>
      <c r="E26" s="15"/>
      <c r="F26" s="4">
        <f t="shared" si="5"/>
        <v>0</v>
      </c>
      <c r="G26" s="9"/>
      <c r="H26" s="9"/>
      <c r="I26" s="36"/>
      <c r="J26" s="58" t="s">
        <v>60</v>
      </c>
    </row>
    <row r="27" spans="1:10" s="6" customFormat="1" ht="15.6" hidden="1" x14ac:dyDescent="0.3">
      <c r="A27" s="31"/>
      <c r="B27" s="16" t="s">
        <v>42</v>
      </c>
      <c r="C27" s="5" t="s">
        <v>4</v>
      </c>
      <c r="D27" s="4">
        <f>1.1*D26</f>
        <v>4939</v>
      </c>
      <c r="E27" s="9"/>
      <c r="F27" s="9"/>
      <c r="G27" s="15"/>
      <c r="H27" s="4">
        <f>D27*G27</f>
        <v>0</v>
      </c>
      <c r="I27" s="36"/>
      <c r="J27" s="58" t="s">
        <v>61</v>
      </c>
    </row>
    <row r="28" spans="1:10" s="6" customFormat="1" ht="15.6" hidden="1" x14ac:dyDescent="0.3">
      <c r="A28" s="31">
        <v>5</v>
      </c>
      <c r="B28" s="8" t="s">
        <v>43</v>
      </c>
      <c r="C28" s="5" t="s">
        <v>4</v>
      </c>
      <c r="D28" s="4">
        <f>D21</f>
        <v>4490</v>
      </c>
      <c r="E28" s="15"/>
      <c r="F28" s="4">
        <f t="shared" si="5"/>
        <v>0</v>
      </c>
      <c r="G28" s="9"/>
      <c r="H28" s="9"/>
      <c r="I28" s="36" t="s">
        <v>22</v>
      </c>
      <c r="J28" s="58" t="s">
        <v>60</v>
      </c>
    </row>
    <row r="29" spans="1:10" s="6" customFormat="1" ht="15.6" hidden="1" x14ac:dyDescent="0.3">
      <c r="A29" s="31"/>
      <c r="B29" s="16" t="s">
        <v>64</v>
      </c>
      <c r="C29" s="5" t="s">
        <v>5</v>
      </c>
      <c r="D29" s="4">
        <f>D28*0.15*1.57*1.27</f>
        <v>1342.89165</v>
      </c>
      <c r="E29" s="9"/>
      <c r="F29" s="9"/>
      <c r="G29" s="15"/>
      <c r="H29" s="4">
        <f>D29*G29</f>
        <v>0</v>
      </c>
      <c r="I29" s="36"/>
      <c r="J29" s="58" t="s">
        <v>61</v>
      </c>
    </row>
    <row r="30" spans="1:10" s="6" customFormat="1" ht="15.6" hidden="1" x14ac:dyDescent="0.3">
      <c r="A30" s="31">
        <v>6</v>
      </c>
      <c r="B30" s="8" t="s">
        <v>43</v>
      </c>
      <c r="C30" s="5" t="s">
        <v>4</v>
      </c>
      <c r="D30" s="4">
        <f>D21</f>
        <v>4490</v>
      </c>
      <c r="E30" s="15"/>
      <c r="F30" s="4">
        <f t="shared" ref="F30" si="6">D30*E30</f>
        <v>0</v>
      </c>
      <c r="G30" s="9"/>
      <c r="H30" s="9"/>
      <c r="I30" s="36" t="s">
        <v>22</v>
      </c>
      <c r="J30" s="58" t="s">
        <v>60</v>
      </c>
    </row>
    <row r="31" spans="1:10" s="6" customFormat="1" ht="15.6" hidden="1" x14ac:dyDescent="0.3">
      <c r="A31" s="31"/>
      <c r="B31" s="16" t="s">
        <v>65</v>
      </c>
      <c r="C31" s="5" t="s">
        <v>5</v>
      </c>
      <c r="D31" s="4">
        <f>D30*0.15*1.57*1.27</f>
        <v>1342.89165</v>
      </c>
      <c r="E31" s="9"/>
      <c r="F31" s="9"/>
      <c r="G31" s="15"/>
      <c r="H31" s="4">
        <f>D31*G31</f>
        <v>0</v>
      </c>
      <c r="I31" s="36"/>
      <c r="J31" s="58" t="s">
        <v>61</v>
      </c>
    </row>
    <row r="32" spans="1:10" ht="15.6" hidden="1" x14ac:dyDescent="0.3">
      <c r="A32" s="31">
        <v>7</v>
      </c>
      <c r="B32" s="8" t="s">
        <v>24</v>
      </c>
      <c r="C32" s="5" t="s">
        <v>4</v>
      </c>
      <c r="D32" s="4">
        <f>D21</f>
        <v>4490</v>
      </c>
      <c r="E32" s="15"/>
      <c r="F32" s="4">
        <f t="shared" si="5"/>
        <v>0</v>
      </c>
      <c r="G32" s="9"/>
      <c r="H32" s="9"/>
      <c r="I32" s="36" t="s">
        <v>22</v>
      </c>
      <c r="J32" s="58" t="s">
        <v>60</v>
      </c>
    </row>
    <row r="33" spans="1:10" ht="15.6" hidden="1" x14ac:dyDescent="0.3">
      <c r="A33" s="31"/>
      <c r="B33" s="16" t="s">
        <v>25</v>
      </c>
      <c r="C33" s="5" t="s">
        <v>0</v>
      </c>
      <c r="D33" s="4">
        <f>D32*0.15</f>
        <v>673.5</v>
      </c>
      <c r="E33" s="9"/>
      <c r="F33" s="9"/>
      <c r="G33" s="15"/>
      <c r="H33" s="4">
        <f>D33*G33</f>
        <v>0</v>
      </c>
      <c r="I33" s="36"/>
      <c r="J33" s="58" t="s">
        <v>61</v>
      </c>
    </row>
    <row r="34" spans="1:10" ht="15.6" hidden="1" x14ac:dyDescent="0.3">
      <c r="A34" s="31">
        <v>8</v>
      </c>
      <c r="B34" s="8" t="s">
        <v>26</v>
      </c>
      <c r="C34" s="5" t="s">
        <v>4</v>
      </c>
      <c r="D34" s="4">
        <f>D21</f>
        <v>4490</v>
      </c>
      <c r="E34" s="15"/>
      <c r="F34" s="4">
        <f t="shared" ref="F34" si="7">D34*E34</f>
        <v>0</v>
      </c>
      <c r="G34" s="9"/>
      <c r="H34" s="9"/>
      <c r="I34" s="36" t="s">
        <v>45</v>
      </c>
      <c r="J34" s="58" t="s">
        <v>60</v>
      </c>
    </row>
    <row r="35" spans="1:10" ht="15.6" hidden="1" x14ac:dyDescent="0.3">
      <c r="A35" s="31"/>
      <c r="B35" s="16" t="s">
        <v>44</v>
      </c>
      <c r="C35" s="5" t="s">
        <v>4</v>
      </c>
      <c r="D35" s="4">
        <f>D34*1.05</f>
        <v>4714.5</v>
      </c>
      <c r="E35" s="9"/>
      <c r="F35" s="9"/>
      <c r="G35" s="15"/>
      <c r="H35" s="4">
        <f>D35*G35</f>
        <v>0</v>
      </c>
      <c r="I35" s="37"/>
      <c r="J35" s="58" t="s">
        <v>61</v>
      </c>
    </row>
    <row r="36" spans="1:10" ht="15.6" hidden="1" x14ac:dyDescent="0.3">
      <c r="A36" s="31"/>
      <c r="B36" s="16" t="s">
        <v>13</v>
      </c>
      <c r="C36" s="5" t="s">
        <v>5</v>
      </c>
      <c r="D36" s="4">
        <v>20</v>
      </c>
      <c r="E36" s="9"/>
      <c r="F36" s="9"/>
      <c r="G36" s="15"/>
      <c r="H36" s="4">
        <f>D36*G36</f>
        <v>0</v>
      </c>
      <c r="I36" s="37"/>
      <c r="J36" s="58" t="s">
        <v>61</v>
      </c>
    </row>
    <row r="37" spans="1:10" s="6" customFormat="1" ht="15.6" hidden="1" x14ac:dyDescent="0.3">
      <c r="A37" s="31">
        <v>9</v>
      </c>
      <c r="B37" s="8" t="s">
        <v>6</v>
      </c>
      <c r="C37" s="5" t="s">
        <v>7</v>
      </c>
      <c r="D37" s="4">
        <f>1115.2</f>
        <v>1115.2</v>
      </c>
      <c r="E37" s="15"/>
      <c r="F37" s="4">
        <f t="shared" si="5"/>
        <v>0</v>
      </c>
      <c r="G37" s="9"/>
      <c r="H37" s="9"/>
      <c r="I37" s="32" t="s">
        <v>28</v>
      </c>
      <c r="J37" s="58" t="s">
        <v>60</v>
      </c>
    </row>
    <row r="38" spans="1:10" s="6" customFormat="1" ht="15.6" hidden="1" x14ac:dyDescent="0.3">
      <c r="A38" s="31"/>
      <c r="B38" s="16" t="s">
        <v>8</v>
      </c>
      <c r="C38" s="5" t="s">
        <v>0</v>
      </c>
      <c r="D38" s="4">
        <f>0.05*1*D37</f>
        <v>55.760000000000005</v>
      </c>
      <c r="E38" s="9"/>
      <c r="F38" s="9"/>
      <c r="G38" s="15"/>
      <c r="H38" s="4">
        <f>D38*G38</f>
        <v>0</v>
      </c>
      <c r="I38" s="32"/>
      <c r="J38" s="59" t="s">
        <v>61</v>
      </c>
    </row>
    <row r="39" spans="1:10" s="6" customFormat="1" ht="15.6" hidden="1" x14ac:dyDescent="0.3">
      <c r="A39" s="31"/>
      <c r="B39" s="16" t="s">
        <v>21</v>
      </c>
      <c r="C39" s="5" t="s">
        <v>7</v>
      </c>
      <c r="D39" s="4">
        <f>D37</f>
        <v>1115.2</v>
      </c>
      <c r="E39" s="9"/>
      <c r="F39" s="9"/>
      <c r="G39" s="15"/>
      <c r="H39" s="4">
        <f>D39*G39</f>
        <v>0</v>
      </c>
      <c r="I39" s="32"/>
      <c r="J39" s="58" t="s">
        <v>61</v>
      </c>
    </row>
    <row r="40" spans="1:10" s="6" customFormat="1" ht="15.6" hidden="1" x14ac:dyDescent="0.3">
      <c r="A40" s="31"/>
      <c r="B40" s="12" t="s">
        <v>2</v>
      </c>
      <c r="C40" s="5"/>
      <c r="D40" s="4"/>
      <c r="E40" s="4"/>
      <c r="F40" s="9">
        <f>SUM(F21:F39)</f>
        <v>0</v>
      </c>
      <c r="G40" s="4"/>
      <c r="H40" s="9">
        <f>SUM(H21:H39)</f>
        <v>0</v>
      </c>
      <c r="I40" s="32"/>
      <c r="J40" s="59"/>
    </row>
    <row r="41" spans="1:10" s="10" customFormat="1" ht="15.6" hidden="1" x14ac:dyDescent="0.3">
      <c r="A41" s="95" t="s">
        <v>47</v>
      </c>
      <c r="B41" s="96"/>
      <c r="C41" s="96"/>
      <c r="D41" s="96"/>
      <c r="E41" s="96"/>
      <c r="F41" s="96"/>
      <c r="G41" s="96"/>
      <c r="H41" s="96"/>
      <c r="I41" s="97"/>
      <c r="J41" s="59"/>
    </row>
    <row r="42" spans="1:10" s="6" customFormat="1" ht="15.6" hidden="1" x14ac:dyDescent="0.3">
      <c r="A42" s="31">
        <v>1</v>
      </c>
      <c r="B42" s="8" t="s">
        <v>19</v>
      </c>
      <c r="C42" s="5" t="s">
        <v>4</v>
      </c>
      <c r="D42" s="4">
        <v>1412</v>
      </c>
      <c r="E42" s="15"/>
      <c r="F42" s="4">
        <f>D42*E42</f>
        <v>0</v>
      </c>
      <c r="G42" s="9"/>
      <c r="H42" s="9"/>
      <c r="I42" s="35"/>
      <c r="J42" s="59" t="s">
        <v>60</v>
      </c>
    </row>
    <row r="43" spans="1:10" s="6" customFormat="1" ht="15.6" hidden="1" x14ac:dyDescent="0.3">
      <c r="A43" s="31">
        <v>2</v>
      </c>
      <c r="B43" s="8" t="s">
        <v>38</v>
      </c>
      <c r="C43" s="5" t="s">
        <v>4</v>
      </c>
      <c r="D43" s="4">
        <f>D42</f>
        <v>1412</v>
      </c>
      <c r="E43" s="15"/>
      <c r="F43" s="4">
        <f>D43*E43</f>
        <v>0</v>
      </c>
      <c r="G43" s="9"/>
      <c r="H43" s="9"/>
      <c r="I43" s="35"/>
      <c r="J43" s="59" t="s">
        <v>60</v>
      </c>
    </row>
    <row r="44" spans="1:10" s="6" customFormat="1" ht="15.6" hidden="1" x14ac:dyDescent="0.3">
      <c r="A44" s="31"/>
      <c r="B44" s="16" t="s">
        <v>41</v>
      </c>
      <c r="C44" s="5" t="s">
        <v>4</v>
      </c>
      <c r="D44" s="4">
        <f>D43*1.15</f>
        <v>1623.8</v>
      </c>
      <c r="E44" s="9"/>
      <c r="F44" s="9"/>
      <c r="G44" s="15"/>
      <c r="H44" s="4">
        <f>D44*G44</f>
        <v>0</v>
      </c>
      <c r="I44" s="35"/>
      <c r="J44" s="59" t="s">
        <v>61</v>
      </c>
    </row>
    <row r="45" spans="1:10" s="6" customFormat="1" ht="15.6" hidden="1" x14ac:dyDescent="0.3">
      <c r="A45" s="31">
        <v>3</v>
      </c>
      <c r="B45" s="8" t="s">
        <v>20</v>
      </c>
      <c r="C45" s="5" t="s">
        <v>4</v>
      </c>
      <c r="D45" s="4">
        <f>D42</f>
        <v>1412</v>
      </c>
      <c r="E45" s="15"/>
      <c r="F45" s="4">
        <f t="shared" ref="F45:F47" si="8">D45*E45</f>
        <v>0</v>
      </c>
      <c r="G45" s="9"/>
      <c r="H45" s="9"/>
      <c r="I45" s="32" t="s">
        <v>23</v>
      </c>
      <c r="J45" s="58" t="s">
        <v>60</v>
      </c>
    </row>
    <row r="46" spans="1:10" s="6" customFormat="1" ht="15.6" x14ac:dyDescent="0.3">
      <c r="A46" s="31"/>
      <c r="B46" s="16" t="s">
        <v>39</v>
      </c>
      <c r="C46" s="5" t="s">
        <v>5</v>
      </c>
      <c r="D46" s="4">
        <f>D45*0.1*1.6*1.15</f>
        <v>259.80800000000005</v>
      </c>
      <c r="E46" s="9"/>
      <c r="F46" s="9"/>
      <c r="G46" s="15"/>
      <c r="H46" s="4">
        <f>D46*G46</f>
        <v>0</v>
      </c>
      <c r="I46" s="32"/>
      <c r="J46" s="58" t="s">
        <v>61</v>
      </c>
    </row>
    <row r="47" spans="1:10" s="6" customFormat="1" ht="15.6" hidden="1" x14ac:dyDescent="0.3">
      <c r="A47" s="31">
        <v>4</v>
      </c>
      <c r="B47" s="8" t="s">
        <v>48</v>
      </c>
      <c r="C47" s="5" t="s">
        <v>4</v>
      </c>
      <c r="D47" s="4">
        <f>D42</f>
        <v>1412</v>
      </c>
      <c r="E47" s="15"/>
      <c r="F47" s="4">
        <f t="shared" si="8"/>
        <v>0</v>
      </c>
      <c r="G47" s="9"/>
      <c r="H47" s="9"/>
      <c r="I47" s="32" t="s">
        <v>23</v>
      </c>
      <c r="J47" s="58" t="s">
        <v>60</v>
      </c>
    </row>
    <row r="48" spans="1:10" s="6" customFormat="1" ht="15.6" hidden="1" x14ac:dyDescent="0.3">
      <c r="A48" s="31"/>
      <c r="B48" s="16" t="s">
        <v>49</v>
      </c>
      <c r="C48" s="5" t="s">
        <v>5</v>
      </c>
      <c r="D48" s="4">
        <f>D47*0.1*1.45</f>
        <v>204.74</v>
      </c>
      <c r="E48" s="9"/>
      <c r="F48" s="9"/>
      <c r="G48" s="15"/>
      <c r="H48" s="4">
        <f>D48*G48</f>
        <v>0</v>
      </c>
      <c r="I48" s="32"/>
      <c r="J48" s="58" t="s">
        <v>61</v>
      </c>
    </row>
    <row r="49" spans="1:10" ht="15.6" hidden="1" x14ac:dyDescent="0.3">
      <c r="A49" s="31">
        <v>5</v>
      </c>
      <c r="B49" s="8" t="s">
        <v>24</v>
      </c>
      <c r="C49" s="5" t="s">
        <v>4</v>
      </c>
      <c r="D49" s="4">
        <f>D42</f>
        <v>1412</v>
      </c>
      <c r="E49" s="15"/>
      <c r="F49" s="4">
        <f t="shared" ref="F49" si="9">D49*E49</f>
        <v>0</v>
      </c>
      <c r="G49" s="9"/>
      <c r="H49" s="9"/>
      <c r="I49" s="32" t="s">
        <v>29</v>
      </c>
      <c r="J49" s="58" t="s">
        <v>60</v>
      </c>
    </row>
    <row r="50" spans="1:10" ht="15.6" hidden="1" x14ac:dyDescent="0.3">
      <c r="A50" s="31"/>
      <c r="B50" s="16" t="s">
        <v>25</v>
      </c>
      <c r="C50" s="5" t="s">
        <v>0</v>
      </c>
      <c r="D50" s="4">
        <f>D49*0.05*1.02</f>
        <v>72.012000000000015</v>
      </c>
      <c r="E50" s="9"/>
      <c r="F50" s="9"/>
      <c r="G50" s="15"/>
      <c r="H50" s="4">
        <f>D50*G50</f>
        <v>0</v>
      </c>
      <c r="I50" s="32"/>
      <c r="J50" s="58" t="s">
        <v>61</v>
      </c>
    </row>
    <row r="51" spans="1:10" ht="15.6" hidden="1" x14ac:dyDescent="0.3">
      <c r="A51" s="31">
        <v>6</v>
      </c>
      <c r="B51" s="8" t="s">
        <v>26</v>
      </c>
      <c r="C51" s="5" t="s">
        <v>4</v>
      </c>
      <c r="D51" s="4">
        <f>D47</f>
        <v>1412</v>
      </c>
      <c r="E51" s="15"/>
      <c r="F51" s="4">
        <f t="shared" ref="F51:F54" si="10">D51*E51</f>
        <v>0</v>
      </c>
      <c r="G51" s="9"/>
      <c r="H51" s="9"/>
      <c r="I51" s="32"/>
      <c r="J51" s="58" t="s">
        <v>60</v>
      </c>
    </row>
    <row r="52" spans="1:10" ht="15.6" hidden="1" x14ac:dyDescent="0.3">
      <c r="A52" s="31"/>
      <c r="B52" s="16" t="s">
        <v>50</v>
      </c>
      <c r="C52" s="5" t="s">
        <v>4</v>
      </c>
      <c r="D52" s="4">
        <f>D51*1.1</f>
        <v>1553.2</v>
      </c>
      <c r="E52" s="9"/>
      <c r="F52" s="9"/>
      <c r="G52" s="15"/>
      <c r="H52" s="4">
        <f>D52*G52</f>
        <v>0</v>
      </c>
      <c r="I52" s="36" t="s">
        <v>51</v>
      </c>
      <c r="J52" s="58" t="s">
        <v>61</v>
      </c>
    </row>
    <row r="53" spans="1:10" s="6" customFormat="1" ht="15.6" hidden="1" x14ac:dyDescent="0.3">
      <c r="A53" s="31"/>
      <c r="B53" s="16" t="s">
        <v>13</v>
      </c>
      <c r="C53" s="5" t="s">
        <v>5</v>
      </c>
      <c r="D53" s="4">
        <v>10</v>
      </c>
      <c r="E53" s="9"/>
      <c r="F53" s="9"/>
      <c r="G53" s="15"/>
      <c r="H53" s="4">
        <f>D53*G53</f>
        <v>0</v>
      </c>
      <c r="I53" s="37"/>
      <c r="J53" s="58" t="s">
        <v>61</v>
      </c>
    </row>
    <row r="54" spans="1:10" s="6" customFormat="1" ht="15.6" hidden="1" x14ac:dyDescent="0.3">
      <c r="A54" s="31">
        <v>7</v>
      </c>
      <c r="B54" s="8" t="s">
        <v>6</v>
      </c>
      <c r="C54" s="5" t="s">
        <v>7</v>
      </c>
      <c r="D54" s="4">
        <v>1180.6500000000001</v>
      </c>
      <c r="E54" s="15"/>
      <c r="F54" s="4">
        <f t="shared" si="10"/>
        <v>0</v>
      </c>
      <c r="G54" s="9"/>
      <c r="H54" s="9"/>
      <c r="I54" s="32" t="s">
        <v>28</v>
      </c>
      <c r="J54" s="58" t="s">
        <v>60</v>
      </c>
    </row>
    <row r="55" spans="1:10" s="6" customFormat="1" ht="15.6" hidden="1" x14ac:dyDescent="0.3">
      <c r="A55" s="31"/>
      <c r="B55" s="16" t="s">
        <v>8</v>
      </c>
      <c r="C55" s="5" t="s">
        <v>0</v>
      </c>
      <c r="D55" s="4">
        <f>0.05*1*D54</f>
        <v>59.032500000000006</v>
      </c>
      <c r="E55" s="9"/>
      <c r="F55" s="9"/>
      <c r="G55" s="15"/>
      <c r="H55" s="4">
        <f>D55*G55</f>
        <v>0</v>
      </c>
      <c r="I55" s="32"/>
      <c r="J55" s="59" t="s">
        <v>61</v>
      </c>
    </row>
    <row r="56" spans="1:10" s="6" customFormat="1" ht="15.6" hidden="1" x14ac:dyDescent="0.3">
      <c r="A56" s="31"/>
      <c r="B56" s="16" t="s">
        <v>27</v>
      </c>
      <c r="C56" s="5" t="s">
        <v>7</v>
      </c>
      <c r="D56" s="4">
        <f>D54</f>
        <v>1180.6500000000001</v>
      </c>
      <c r="E56" s="9"/>
      <c r="F56" s="9"/>
      <c r="G56" s="15"/>
      <c r="H56" s="4">
        <f>D56*G56</f>
        <v>0</v>
      </c>
      <c r="I56" s="32"/>
      <c r="J56" s="58" t="s">
        <v>61</v>
      </c>
    </row>
    <row r="57" spans="1:10" s="6" customFormat="1" ht="15.6" hidden="1" x14ac:dyDescent="0.3">
      <c r="A57" s="31"/>
      <c r="B57" s="12" t="s">
        <v>2</v>
      </c>
      <c r="C57" s="5"/>
      <c r="D57" s="4"/>
      <c r="E57" s="4"/>
      <c r="F57" s="9">
        <f>SUM(F42:F56)</f>
        <v>0</v>
      </c>
      <c r="G57" s="4"/>
      <c r="H57" s="9">
        <f>SUM(H42:H56)</f>
        <v>0</v>
      </c>
      <c r="I57" s="32"/>
      <c r="J57" s="59"/>
    </row>
    <row r="58" spans="1:10" s="10" customFormat="1" ht="15.6" hidden="1" x14ac:dyDescent="0.3">
      <c r="A58" s="95" t="s">
        <v>52</v>
      </c>
      <c r="B58" s="96"/>
      <c r="C58" s="96"/>
      <c r="D58" s="96"/>
      <c r="E58" s="96"/>
      <c r="F58" s="96"/>
      <c r="G58" s="96"/>
      <c r="H58" s="96"/>
      <c r="I58" s="97"/>
      <c r="J58" s="59"/>
    </row>
    <row r="59" spans="1:10" s="6" customFormat="1" ht="15.6" hidden="1" x14ac:dyDescent="0.3">
      <c r="A59" s="31">
        <v>1</v>
      </c>
      <c r="B59" s="8" t="s">
        <v>19</v>
      </c>
      <c r="C59" s="5" t="s">
        <v>4</v>
      </c>
      <c r="D59" s="4">
        <v>3156</v>
      </c>
      <c r="E59" s="15"/>
      <c r="F59" s="4">
        <f>D59*E59</f>
        <v>0</v>
      </c>
      <c r="G59" s="9"/>
      <c r="H59" s="9"/>
      <c r="I59" s="35"/>
      <c r="J59" s="59" t="s">
        <v>60</v>
      </c>
    </row>
    <row r="60" spans="1:10" s="6" customFormat="1" ht="15.6" hidden="1" x14ac:dyDescent="0.3">
      <c r="A60" s="31">
        <v>2</v>
      </c>
      <c r="B60" s="8" t="s">
        <v>38</v>
      </c>
      <c r="C60" s="5" t="s">
        <v>4</v>
      </c>
      <c r="D60" s="4">
        <f>D59</f>
        <v>3156</v>
      </c>
      <c r="E60" s="15"/>
      <c r="F60" s="4">
        <f t="shared" ref="F60:F72" si="11">D60*E60</f>
        <v>0</v>
      </c>
      <c r="G60" s="9"/>
      <c r="H60" s="9"/>
      <c r="I60" s="35"/>
      <c r="J60" s="59" t="s">
        <v>60</v>
      </c>
    </row>
    <row r="61" spans="1:10" s="6" customFormat="1" ht="15.6" hidden="1" x14ac:dyDescent="0.3">
      <c r="A61" s="31"/>
      <c r="B61" s="16" t="s">
        <v>41</v>
      </c>
      <c r="C61" s="5" t="s">
        <v>4</v>
      </c>
      <c r="D61" s="4">
        <f>D60*1.15</f>
        <v>3629.3999999999996</v>
      </c>
      <c r="E61" s="9"/>
      <c r="F61" s="9"/>
      <c r="G61" s="15"/>
      <c r="H61" s="4">
        <f>D61*G61</f>
        <v>0</v>
      </c>
      <c r="I61" s="35"/>
      <c r="J61" s="59" t="s">
        <v>61</v>
      </c>
    </row>
    <row r="62" spans="1:10" s="6" customFormat="1" ht="15.6" hidden="1" x14ac:dyDescent="0.3">
      <c r="A62" s="31">
        <v>3</v>
      </c>
      <c r="B62" s="8" t="s">
        <v>20</v>
      </c>
      <c r="C62" s="5" t="s">
        <v>4</v>
      </c>
      <c r="D62" s="4">
        <f>D59</f>
        <v>3156</v>
      </c>
      <c r="E62" s="15"/>
      <c r="F62" s="4">
        <f t="shared" si="11"/>
        <v>0</v>
      </c>
      <c r="G62" s="9"/>
      <c r="H62" s="9"/>
      <c r="I62" s="32" t="s">
        <v>22</v>
      </c>
      <c r="J62" s="58" t="s">
        <v>60</v>
      </c>
    </row>
    <row r="63" spans="1:10" s="6" customFormat="1" ht="15.6" x14ac:dyDescent="0.3">
      <c r="A63" s="31"/>
      <c r="B63" s="16" t="s">
        <v>39</v>
      </c>
      <c r="C63" s="5" t="s">
        <v>5</v>
      </c>
      <c r="D63" s="4">
        <f>D62*0.15*1.65</f>
        <v>781.1099999999999</v>
      </c>
      <c r="E63" s="9"/>
      <c r="F63" s="9"/>
      <c r="G63" s="15"/>
      <c r="H63" s="4">
        <f>D63*G63</f>
        <v>0</v>
      </c>
      <c r="I63" s="32"/>
      <c r="J63" s="58" t="s">
        <v>61</v>
      </c>
    </row>
    <row r="64" spans="1:10" s="6" customFormat="1" ht="15.6" hidden="1" x14ac:dyDescent="0.3">
      <c r="A64" s="31">
        <v>4</v>
      </c>
      <c r="B64" s="18" t="s">
        <v>40</v>
      </c>
      <c r="C64" s="5" t="s">
        <v>4</v>
      </c>
      <c r="D64" s="4">
        <f>D59</f>
        <v>3156</v>
      </c>
      <c r="E64" s="15"/>
      <c r="F64" s="4">
        <f t="shared" si="11"/>
        <v>0</v>
      </c>
      <c r="G64" s="9"/>
      <c r="H64" s="9"/>
      <c r="I64" s="32"/>
      <c r="J64" s="58" t="s">
        <v>60</v>
      </c>
    </row>
    <row r="65" spans="1:10" s="6" customFormat="1" ht="15.6" hidden="1" x14ac:dyDescent="0.3">
      <c r="A65" s="31"/>
      <c r="B65" s="16" t="s">
        <v>42</v>
      </c>
      <c r="C65" s="5" t="s">
        <v>4</v>
      </c>
      <c r="D65" s="4">
        <f>1.1*D64</f>
        <v>3471.6000000000004</v>
      </c>
      <c r="E65" s="9"/>
      <c r="F65" s="9"/>
      <c r="G65" s="15"/>
      <c r="H65" s="4">
        <f>D65*G65</f>
        <v>0</v>
      </c>
      <c r="I65" s="32"/>
      <c r="J65" s="58" t="s">
        <v>61</v>
      </c>
    </row>
    <row r="66" spans="1:10" s="6" customFormat="1" ht="15.6" hidden="1" x14ac:dyDescent="0.3">
      <c r="A66" s="31">
        <v>5</v>
      </c>
      <c r="B66" s="8" t="s">
        <v>43</v>
      </c>
      <c r="C66" s="5" t="s">
        <v>4</v>
      </c>
      <c r="D66" s="4">
        <f>D59</f>
        <v>3156</v>
      </c>
      <c r="E66" s="15"/>
      <c r="F66" s="4">
        <f t="shared" si="11"/>
        <v>0</v>
      </c>
      <c r="G66" s="9"/>
      <c r="H66" s="9"/>
      <c r="I66" s="32" t="s">
        <v>22</v>
      </c>
      <c r="J66" s="58" t="s">
        <v>60</v>
      </c>
    </row>
    <row r="67" spans="1:10" s="6" customFormat="1" ht="15.6" hidden="1" x14ac:dyDescent="0.3">
      <c r="A67" s="31"/>
      <c r="B67" s="16" t="s">
        <v>64</v>
      </c>
      <c r="C67" s="5" t="s">
        <v>5</v>
      </c>
      <c r="D67" s="4">
        <f>D66*0.15*1.57*1.27</f>
        <v>943.91225999999995</v>
      </c>
      <c r="E67" s="9"/>
      <c r="F67" s="9"/>
      <c r="G67" s="15"/>
      <c r="H67" s="4">
        <f>D67*G67</f>
        <v>0</v>
      </c>
      <c r="I67" s="32"/>
      <c r="J67" s="58" t="s">
        <v>61</v>
      </c>
    </row>
    <row r="68" spans="1:10" ht="15.6" hidden="1" x14ac:dyDescent="0.3">
      <c r="A68" s="31">
        <v>6</v>
      </c>
      <c r="B68" s="8" t="s">
        <v>43</v>
      </c>
      <c r="C68" s="5" t="s">
        <v>4</v>
      </c>
      <c r="D68" s="4">
        <f>D59</f>
        <v>3156</v>
      </c>
      <c r="E68" s="15"/>
      <c r="F68" s="4">
        <f t="shared" si="11"/>
        <v>0</v>
      </c>
      <c r="G68" s="9"/>
      <c r="H68" s="9"/>
      <c r="I68" s="32" t="s">
        <v>22</v>
      </c>
      <c r="J68" s="58" t="s">
        <v>60</v>
      </c>
    </row>
    <row r="69" spans="1:10" ht="15.6" hidden="1" x14ac:dyDescent="0.3">
      <c r="A69" s="31"/>
      <c r="B69" s="16" t="s">
        <v>65</v>
      </c>
      <c r="C69" s="5" t="s">
        <v>5</v>
      </c>
      <c r="D69" s="4">
        <f>D68*0.15*1.57*1.27</f>
        <v>943.91225999999995</v>
      </c>
      <c r="E69" s="9"/>
      <c r="F69" s="9"/>
      <c r="G69" s="15"/>
      <c r="H69" s="4">
        <f>D69*G69</f>
        <v>0</v>
      </c>
      <c r="I69" s="32"/>
      <c r="J69" s="58" t="s">
        <v>61</v>
      </c>
    </row>
    <row r="70" spans="1:10" ht="15.6" hidden="1" x14ac:dyDescent="0.3">
      <c r="A70" s="31">
        <v>7</v>
      </c>
      <c r="B70" s="8" t="s">
        <v>24</v>
      </c>
      <c r="C70" s="5" t="s">
        <v>4</v>
      </c>
      <c r="D70" s="4">
        <f>D59</f>
        <v>3156</v>
      </c>
      <c r="E70" s="15"/>
      <c r="F70" s="4">
        <f t="shared" si="11"/>
        <v>0</v>
      </c>
      <c r="G70" s="9"/>
      <c r="H70" s="9"/>
      <c r="I70" s="32" t="s">
        <v>22</v>
      </c>
      <c r="J70" s="58" t="s">
        <v>60</v>
      </c>
    </row>
    <row r="71" spans="1:10" ht="15.6" hidden="1" x14ac:dyDescent="0.3">
      <c r="A71" s="31"/>
      <c r="B71" s="16" t="s">
        <v>25</v>
      </c>
      <c r="C71" s="5" t="s">
        <v>0</v>
      </c>
      <c r="D71" s="4">
        <f>D70*0.15</f>
        <v>473.4</v>
      </c>
      <c r="E71" s="9"/>
      <c r="F71" s="9"/>
      <c r="G71" s="15"/>
      <c r="H71" s="4">
        <f>D71*G71</f>
        <v>0</v>
      </c>
      <c r="I71" s="32"/>
      <c r="J71" s="58" t="s">
        <v>61</v>
      </c>
    </row>
    <row r="72" spans="1:10" ht="15.6" hidden="1" x14ac:dyDescent="0.3">
      <c r="A72" s="31">
        <v>8</v>
      </c>
      <c r="B72" s="8" t="s">
        <v>26</v>
      </c>
      <c r="C72" s="5" t="s">
        <v>4</v>
      </c>
      <c r="D72" s="4">
        <f>D59</f>
        <v>3156</v>
      </c>
      <c r="E72" s="15"/>
      <c r="F72" s="4">
        <f t="shared" si="11"/>
        <v>0</v>
      </c>
      <c r="G72" s="9"/>
      <c r="H72" s="9"/>
      <c r="I72" s="32"/>
      <c r="J72" s="58" t="s">
        <v>60</v>
      </c>
    </row>
    <row r="73" spans="1:10" ht="15.6" hidden="1" x14ac:dyDescent="0.3">
      <c r="A73" s="31"/>
      <c r="B73" s="16" t="s">
        <v>53</v>
      </c>
      <c r="C73" s="5" t="s">
        <v>4</v>
      </c>
      <c r="D73" s="4">
        <f>D72*1.05</f>
        <v>3313.8</v>
      </c>
      <c r="E73" s="9"/>
      <c r="F73" s="9"/>
      <c r="G73" s="15"/>
      <c r="H73" s="4">
        <f>D73*G73</f>
        <v>0</v>
      </c>
      <c r="I73" s="36" t="s">
        <v>54</v>
      </c>
      <c r="J73" s="58" t="s">
        <v>61</v>
      </c>
    </row>
    <row r="74" spans="1:10" ht="15.6" hidden="1" x14ac:dyDescent="0.3">
      <c r="A74" s="31"/>
      <c r="B74" s="16" t="s">
        <v>13</v>
      </c>
      <c r="C74" s="5" t="s">
        <v>5</v>
      </c>
      <c r="D74" s="4">
        <v>20</v>
      </c>
      <c r="E74" s="9"/>
      <c r="F74" s="9"/>
      <c r="G74" s="15"/>
      <c r="H74" s="4">
        <f>D74*G74</f>
        <v>0</v>
      </c>
      <c r="I74" s="32"/>
      <c r="J74" s="58" t="s">
        <v>61</v>
      </c>
    </row>
    <row r="75" spans="1:10" s="6" customFormat="1" ht="16.2" hidden="1" thickBot="1" x14ac:dyDescent="0.35">
      <c r="A75" s="38"/>
      <c r="B75" s="39" t="s">
        <v>2</v>
      </c>
      <c r="C75" s="40"/>
      <c r="D75" s="41"/>
      <c r="E75" s="41"/>
      <c r="F75" s="42">
        <f>SUM(F59:F74)</f>
        <v>0</v>
      </c>
      <c r="G75" s="41"/>
      <c r="H75" s="42">
        <f>SUM(H59:H74)</f>
        <v>0</v>
      </c>
      <c r="I75" s="43"/>
      <c r="J75" s="59"/>
    </row>
    <row r="76" spans="1:10" s="6" customFormat="1" ht="1.8" customHeight="1" thickBot="1" x14ac:dyDescent="0.35">
      <c r="A76" s="51"/>
      <c r="B76" s="44"/>
      <c r="C76" s="45"/>
      <c r="D76" s="46"/>
      <c r="E76" s="46"/>
      <c r="F76" s="47"/>
      <c r="G76" s="46"/>
      <c r="H76" s="47"/>
      <c r="I76" s="52"/>
      <c r="J76" s="59"/>
    </row>
    <row r="77" spans="1:10" s="17" customFormat="1" ht="17.399999999999999" customHeight="1" thickBot="1" x14ac:dyDescent="0.35">
      <c r="A77" s="91" t="s">
        <v>31</v>
      </c>
      <c r="B77" s="92"/>
      <c r="C77" s="48"/>
      <c r="D77" s="49"/>
      <c r="E77" s="49"/>
      <c r="F77" s="49">
        <f>F75+F57+F40+F19+F12</f>
        <v>0</v>
      </c>
      <c r="G77" s="49"/>
      <c r="H77" s="49">
        <f>H75+H57+H40+H19+H12</f>
        <v>0</v>
      </c>
      <c r="I77" s="50"/>
      <c r="J77" s="60"/>
    </row>
    <row r="78" spans="1:10" s="17" customFormat="1" ht="17.399999999999999" customHeight="1" thickBot="1" x14ac:dyDescent="0.35">
      <c r="A78" s="91" t="s">
        <v>32</v>
      </c>
      <c r="B78" s="92"/>
      <c r="C78" s="48"/>
      <c r="D78" s="49"/>
      <c r="E78" s="49"/>
      <c r="F78" s="49">
        <f>F77*0.2</f>
        <v>0</v>
      </c>
      <c r="G78" s="49"/>
      <c r="H78" s="49">
        <f>H77*0.2</f>
        <v>0</v>
      </c>
      <c r="I78" s="50"/>
      <c r="J78" s="60"/>
    </row>
    <row r="79" spans="1:10" s="17" customFormat="1" ht="20.399999999999999" customHeight="1" thickBot="1" x14ac:dyDescent="0.35">
      <c r="A79" s="93" t="s">
        <v>30</v>
      </c>
      <c r="B79" s="94"/>
      <c r="C79" s="53"/>
      <c r="D79" s="54"/>
      <c r="E79" s="54"/>
      <c r="F79" s="54">
        <f>SUM(F77:F78)</f>
        <v>0</v>
      </c>
      <c r="G79" s="54"/>
      <c r="H79" s="54">
        <f>SUM(H77:H78)</f>
        <v>0</v>
      </c>
      <c r="I79" s="55"/>
      <c r="J79" s="60"/>
    </row>
    <row r="80" spans="1:10" s="17" customFormat="1" ht="20.399999999999999" customHeight="1" thickBot="1" x14ac:dyDescent="0.35">
      <c r="A80" s="88" t="s">
        <v>30</v>
      </c>
      <c r="B80" s="89"/>
      <c r="C80" s="61"/>
      <c r="D80" s="62"/>
      <c r="E80" s="62"/>
      <c r="F80" s="62"/>
      <c r="G80" s="62"/>
      <c r="H80" s="62">
        <f>SUM(F79,H79)</f>
        <v>0</v>
      </c>
      <c r="I80" s="63"/>
      <c r="J80" s="60"/>
    </row>
    <row r="82" spans="1:12" x14ac:dyDescent="0.3">
      <c r="A82" s="86" t="s">
        <v>66</v>
      </c>
      <c r="B82" s="86"/>
      <c r="C82" s="86"/>
      <c r="D82" s="86"/>
      <c r="E82" s="86"/>
      <c r="F82" s="86"/>
      <c r="G82" s="86"/>
      <c r="H82" s="86"/>
      <c r="I82" s="86"/>
    </row>
    <row r="83" spans="1:12" ht="15" thickBot="1" x14ac:dyDescent="0.35">
      <c r="D83" s="64"/>
      <c r="E83" s="64"/>
      <c r="F83" s="64"/>
      <c r="H83" s="65"/>
      <c r="I83" s="66"/>
      <c r="J83" s="66"/>
      <c r="K83" s="66"/>
      <c r="L83" s="65"/>
    </row>
    <row r="84" spans="1:12" x14ac:dyDescent="0.3">
      <c r="B84" s="71" t="s">
        <v>67</v>
      </c>
      <c r="C84" s="82"/>
      <c r="D84" s="82"/>
      <c r="E84" s="83"/>
      <c r="F84" s="67"/>
      <c r="G84" s="67"/>
      <c r="H84" s="67"/>
      <c r="I84" s="67"/>
      <c r="J84" s="67"/>
      <c r="K84" s="66"/>
      <c r="L84" s="65"/>
    </row>
    <row r="85" spans="1:12" x14ac:dyDescent="0.3">
      <c r="B85" s="72" t="s">
        <v>68</v>
      </c>
      <c r="C85" s="84"/>
      <c r="D85" s="84"/>
      <c r="E85" s="85"/>
      <c r="F85" s="67"/>
      <c r="H85" s="67"/>
      <c r="I85" s="67"/>
      <c r="J85" s="67"/>
      <c r="K85" s="66"/>
      <c r="L85" s="65"/>
    </row>
    <row r="86" spans="1:12" x14ac:dyDescent="0.3">
      <c r="B86" s="72" t="s">
        <v>69</v>
      </c>
      <c r="C86" s="84"/>
      <c r="D86" s="84"/>
      <c r="E86" s="85"/>
      <c r="F86" s="67"/>
      <c r="H86" s="67"/>
      <c r="I86" s="67"/>
      <c r="J86" s="67"/>
      <c r="K86" s="66"/>
      <c r="L86" s="65"/>
    </row>
    <row r="87" spans="1:12" x14ac:dyDescent="0.3">
      <c r="B87" s="72" t="s">
        <v>70</v>
      </c>
      <c r="C87" s="84"/>
      <c r="D87" s="84"/>
      <c r="E87" s="85"/>
      <c r="F87" s="67"/>
      <c r="H87" s="67"/>
      <c r="I87" s="67"/>
      <c r="J87" s="67"/>
      <c r="K87" s="66"/>
      <c r="L87" s="65"/>
    </row>
    <row r="88" spans="1:12" ht="15.6" x14ac:dyDescent="0.3">
      <c r="B88" s="73" t="s">
        <v>71</v>
      </c>
      <c r="C88" s="84"/>
      <c r="D88" s="84"/>
      <c r="E88" s="85"/>
      <c r="F88" s="67"/>
      <c r="H88" s="67"/>
      <c r="I88" s="67"/>
      <c r="J88" s="67"/>
      <c r="K88" s="66"/>
      <c r="L88" s="65"/>
    </row>
    <row r="89" spans="1:12" ht="15.6" x14ac:dyDescent="0.3">
      <c r="A89" s="1"/>
      <c r="B89" s="73" t="s">
        <v>72</v>
      </c>
      <c r="C89" s="98" t="s">
        <v>73</v>
      </c>
      <c r="D89" s="98"/>
      <c r="E89" s="99"/>
      <c r="F89" s="67"/>
      <c r="H89" s="67"/>
      <c r="I89" s="67"/>
      <c r="J89" s="67"/>
      <c r="K89" s="68"/>
      <c r="L89" s="69"/>
    </row>
    <row r="90" spans="1:12" ht="15.6" x14ac:dyDescent="0.3">
      <c r="A90" s="1"/>
      <c r="B90" s="73" t="s">
        <v>74</v>
      </c>
      <c r="C90" s="84"/>
      <c r="D90" s="84"/>
      <c r="E90" s="85"/>
      <c r="F90" s="67"/>
      <c r="G90" s="67"/>
      <c r="H90" s="67"/>
      <c r="I90" s="67"/>
      <c r="J90" s="67"/>
      <c r="K90" s="68"/>
      <c r="L90" s="69"/>
    </row>
    <row r="91" spans="1:12" ht="16.2" thickBot="1" x14ac:dyDescent="0.35">
      <c r="B91" s="74" t="s">
        <v>75</v>
      </c>
      <c r="C91" s="100" t="s">
        <v>76</v>
      </c>
      <c r="D91" s="100"/>
      <c r="E91" s="101"/>
      <c r="F91" s="67"/>
      <c r="G91" s="67"/>
      <c r="H91" s="67"/>
      <c r="I91" s="67"/>
      <c r="J91" s="67"/>
      <c r="K91" s="66"/>
      <c r="L91" s="65"/>
    </row>
  </sheetData>
  <autoFilter ref="A6:J75" xr:uid="{A3886341-2F4B-462D-A8B6-5FF42857CAEC}">
    <filterColumn colId="1">
      <filters>
        <filter val="Пісок яружний"/>
      </filters>
    </filterColumn>
  </autoFilter>
  <mergeCells count="19">
    <mergeCell ref="C89:E89"/>
    <mergeCell ref="C90:E90"/>
    <mergeCell ref="C91:E91"/>
    <mergeCell ref="C86:E86"/>
    <mergeCell ref="C87:E87"/>
    <mergeCell ref="C88:E88"/>
    <mergeCell ref="C84:E84"/>
    <mergeCell ref="C85:E85"/>
    <mergeCell ref="A82:I82"/>
    <mergeCell ref="A1:I1"/>
    <mergeCell ref="A80:B80"/>
    <mergeCell ref="A2:I2"/>
    <mergeCell ref="A3:I3"/>
    <mergeCell ref="A77:B77"/>
    <mergeCell ref="A78:B78"/>
    <mergeCell ref="A79:B79"/>
    <mergeCell ref="A20:I20"/>
    <mergeCell ref="A41:I41"/>
    <mergeCell ref="A58:I58"/>
  </mergeCells>
  <pageMargins left="0.70866141732283472" right="0.19685039370078741" top="0.31496062992125984" bottom="0.31496062992125984" header="0.19685039370078741" footer="0.19685039370078741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34009-60A5-4E6B-9DE1-FC92884DF124}">
  <sheetPr>
    <tabColor theme="1" tint="0.249977111117893"/>
    <pageSetUpPr fitToPage="1"/>
  </sheetPr>
  <dimension ref="A1:J11"/>
  <sheetViews>
    <sheetView workbookViewId="0">
      <selection activeCell="H10" sqref="H10"/>
    </sheetView>
  </sheetViews>
  <sheetFormatPr defaultRowHeight="14.4" x14ac:dyDescent="0.3"/>
  <cols>
    <col min="1" max="1" width="23.77734375" customWidth="1"/>
    <col min="2" max="2" width="70.88671875" bestFit="1" customWidth="1"/>
    <col min="3" max="9" width="11.33203125" customWidth="1"/>
  </cols>
  <sheetData>
    <row r="1" spans="1:10" ht="25.8" x14ac:dyDescent="0.3">
      <c r="A1" s="87" t="str">
        <f>'КП благоустрій'!A1:I1</f>
        <v>НАЗВА КОМПАНІЇ</v>
      </c>
      <c r="B1" s="87"/>
      <c r="C1" s="87"/>
      <c r="D1" s="87"/>
      <c r="E1" s="87"/>
      <c r="F1" s="87"/>
      <c r="G1" s="87"/>
      <c r="H1" s="87"/>
      <c r="I1" s="87"/>
    </row>
    <row r="2" spans="1:10" ht="18" x14ac:dyDescent="0.3">
      <c r="A2" s="90" t="s">
        <v>63</v>
      </c>
      <c r="B2" s="90"/>
      <c r="C2" s="90"/>
      <c r="D2" s="90"/>
      <c r="E2" s="90"/>
      <c r="F2" s="90"/>
      <c r="G2" s="90"/>
      <c r="H2" s="90"/>
      <c r="I2" s="90"/>
    </row>
    <row r="3" spans="1:10" ht="34.799999999999997" customHeight="1" x14ac:dyDescent="0.3">
      <c r="A3" s="90" t="s">
        <v>16</v>
      </c>
      <c r="B3" s="90"/>
      <c r="C3" s="90"/>
      <c r="D3" s="90"/>
      <c r="E3" s="90"/>
      <c r="F3" s="90"/>
      <c r="G3" s="90"/>
      <c r="H3" s="90"/>
      <c r="I3" s="90"/>
    </row>
    <row r="5" spans="1:10" ht="42" customHeight="1" x14ac:dyDescent="0.3">
      <c r="A5" s="75"/>
      <c r="B5" s="80" t="s">
        <v>10</v>
      </c>
      <c r="C5" s="76" t="s">
        <v>77</v>
      </c>
      <c r="D5" s="76" t="s">
        <v>81</v>
      </c>
      <c r="E5" s="76" t="s">
        <v>82</v>
      </c>
      <c r="F5" s="76" t="s">
        <v>78</v>
      </c>
      <c r="G5" s="76" t="s">
        <v>79</v>
      </c>
      <c r="H5" s="76" t="s">
        <v>84</v>
      </c>
      <c r="I5" s="76" t="s">
        <v>80</v>
      </c>
      <c r="J5" s="56"/>
    </row>
    <row r="6" spans="1:10" ht="15.6" x14ac:dyDescent="0.3">
      <c r="A6" s="81" t="str">
        <f>$A$1</f>
        <v>НАЗВА КОМПАНІЇ</v>
      </c>
      <c r="B6" s="77" t="s">
        <v>17</v>
      </c>
      <c r="C6" s="78">
        <f>'КП благоустрій'!D8</f>
        <v>5215</v>
      </c>
      <c r="D6" s="70" t="s">
        <v>0</v>
      </c>
      <c r="E6" s="79">
        <f t="shared" ref="E6:E11" si="0">SUM(G6:I6)</f>
        <v>0</v>
      </c>
      <c r="F6" s="79">
        <f>E6/C6</f>
        <v>0</v>
      </c>
      <c r="G6" s="79">
        <f>'КП благоустрій'!F12</f>
        <v>0</v>
      </c>
      <c r="H6" s="79">
        <f>G6/C6</f>
        <v>0</v>
      </c>
      <c r="I6" s="79"/>
      <c r="J6" s="56"/>
    </row>
    <row r="7" spans="1:10" ht="15.6" x14ac:dyDescent="0.3">
      <c r="A7" s="81" t="str">
        <f t="shared" ref="A7:A11" si="1">$A$1</f>
        <v>НАЗВА КОМПАНІЇ</v>
      </c>
      <c r="B7" s="77" t="s">
        <v>18</v>
      </c>
      <c r="C7" s="78">
        <f>'КП благоустрій'!D14</f>
        <v>9796</v>
      </c>
      <c r="D7" s="70" t="s">
        <v>0</v>
      </c>
      <c r="E7" s="79">
        <f t="shared" si="0"/>
        <v>0</v>
      </c>
      <c r="F7" s="79">
        <f>E7/C7</f>
        <v>0</v>
      </c>
      <c r="G7" s="79">
        <f>'КП благоустрій'!F19</f>
        <v>0</v>
      </c>
      <c r="H7" s="79">
        <f t="shared" ref="H7:H10" si="2">G7/C7</f>
        <v>0</v>
      </c>
      <c r="I7" s="79"/>
      <c r="J7" s="56"/>
    </row>
    <row r="8" spans="1:10" ht="15.6" x14ac:dyDescent="0.3">
      <c r="A8" s="81" t="str">
        <f t="shared" si="1"/>
        <v>НАЗВА КОМПАНІЇ</v>
      </c>
      <c r="B8" s="77" t="s">
        <v>46</v>
      </c>
      <c r="C8" s="78">
        <f>'КП благоустрій'!D21</f>
        <v>4490</v>
      </c>
      <c r="D8" s="70" t="s">
        <v>4</v>
      </c>
      <c r="E8" s="79">
        <f t="shared" si="0"/>
        <v>0</v>
      </c>
      <c r="F8" s="79">
        <f>E8/C8</f>
        <v>0</v>
      </c>
      <c r="G8" s="79">
        <f>'КП благоустрій'!F40</f>
        <v>0</v>
      </c>
      <c r="H8" s="79">
        <f t="shared" si="2"/>
        <v>0</v>
      </c>
      <c r="I8" s="79">
        <f>'КП благоустрій'!H40</f>
        <v>0</v>
      </c>
      <c r="J8" s="56"/>
    </row>
    <row r="9" spans="1:10" ht="15.6" x14ac:dyDescent="0.3">
      <c r="A9" s="81" t="str">
        <f t="shared" si="1"/>
        <v>НАЗВА КОМПАНІЇ</v>
      </c>
      <c r="B9" s="77" t="s">
        <v>47</v>
      </c>
      <c r="C9" s="78">
        <f>'КП благоустрій'!D42</f>
        <v>1412</v>
      </c>
      <c r="D9" s="70" t="s">
        <v>4</v>
      </c>
      <c r="E9" s="79">
        <f t="shared" si="0"/>
        <v>0</v>
      </c>
      <c r="F9" s="79">
        <f>E9/C9</f>
        <v>0</v>
      </c>
      <c r="G9" s="79">
        <f>'КП благоустрій'!F57</f>
        <v>0</v>
      </c>
      <c r="H9" s="79">
        <f t="shared" si="2"/>
        <v>0</v>
      </c>
      <c r="I9" s="79">
        <f>'КП благоустрій'!H57</f>
        <v>0</v>
      </c>
      <c r="J9" s="56"/>
    </row>
    <row r="10" spans="1:10" ht="15.6" x14ac:dyDescent="0.3">
      <c r="A10" s="81" t="str">
        <f t="shared" si="1"/>
        <v>НАЗВА КОМПАНІЇ</v>
      </c>
      <c r="B10" s="77" t="s">
        <v>52</v>
      </c>
      <c r="C10" s="78">
        <f>'КП благоустрій'!D59</f>
        <v>3156</v>
      </c>
      <c r="D10" s="70" t="s">
        <v>4</v>
      </c>
      <c r="E10" s="79">
        <f t="shared" si="0"/>
        <v>0</v>
      </c>
      <c r="F10" s="79">
        <f>E10/C10</f>
        <v>0</v>
      </c>
      <c r="G10" s="79">
        <f>'КП благоустрій'!F75</f>
        <v>0</v>
      </c>
      <c r="H10" s="79">
        <f t="shared" si="2"/>
        <v>0</v>
      </c>
      <c r="I10" s="79">
        <f>'КП благоустрій'!H75</f>
        <v>0</v>
      </c>
      <c r="J10" s="56"/>
    </row>
    <row r="11" spans="1:10" ht="15.6" x14ac:dyDescent="0.3">
      <c r="A11" s="81" t="str">
        <f t="shared" si="1"/>
        <v>НАЗВА КОМПАНІЇ</v>
      </c>
      <c r="B11" s="77" t="s">
        <v>83</v>
      </c>
      <c r="C11" s="75"/>
      <c r="D11" s="75"/>
      <c r="E11" s="79">
        <f t="shared" si="0"/>
        <v>0</v>
      </c>
      <c r="F11" s="79"/>
      <c r="G11" s="79">
        <f>SUM(G6:G10)</f>
        <v>0</v>
      </c>
      <c r="H11" s="79"/>
      <c r="I11" s="79">
        <f>SUM(I6:I10)</f>
        <v>0</v>
      </c>
      <c r="J11" s="56"/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2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КП благоустрій</vt:lpstr>
      <vt:lpstr>КП_зведена</vt:lpstr>
      <vt:lpstr>КП_visio</vt:lpstr>
      <vt:lpstr>'КП благоустрій'!Область_печати</vt:lpstr>
      <vt:lpstr>КП_зведена!Область_печати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ZakupivliBook</cp:lastModifiedBy>
  <cp:lastPrinted>2023-04-12T07:48:43Z</cp:lastPrinted>
  <dcterms:created xsi:type="dcterms:W3CDTF">2021-06-29T12:18:53Z</dcterms:created>
  <dcterms:modified xsi:type="dcterms:W3CDTF">2023-04-14T09:02:26Z</dcterms:modified>
</cp:coreProperties>
</file>